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820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H51" i="1"/>
  <c r="H9" l="1"/>
  <c r="K9"/>
  <c r="C9"/>
  <c r="H36" l="1"/>
  <c r="I36" s="1"/>
  <c r="K36" s="1"/>
  <c r="L36" s="1"/>
  <c r="B12"/>
  <c r="A22" s="1"/>
  <c r="G12"/>
  <c r="B22" s="1"/>
  <c r="H48"/>
  <c r="I48" s="1"/>
  <c r="K48" s="1"/>
  <c r="J12"/>
  <c r="C22" s="1"/>
  <c r="H22" l="1"/>
  <c r="L22" s="1"/>
  <c r="I22"/>
  <c r="J22" s="1"/>
  <c r="G22"/>
  <c r="K22" s="1"/>
  <c r="E22"/>
  <c r="M22" l="1"/>
  <c r="G30" s="1"/>
  <c r="G31" s="1"/>
  <c r="C34" l="1"/>
  <c r="D34" s="1"/>
  <c r="B34"/>
  <c r="H41"/>
  <c r="H30"/>
  <c r="G41"/>
  <c r="G42" s="1"/>
  <c r="C36" l="1"/>
  <c r="D36" s="1"/>
  <c r="A36"/>
  <c r="B36" s="1"/>
  <c r="C45"/>
  <c r="A48" s="1"/>
  <c r="B48" s="1"/>
  <c r="B45"/>
  <c r="E36" l="1"/>
  <c r="G36" s="1"/>
  <c r="J36" s="1"/>
  <c r="M36" s="1"/>
  <c r="D45"/>
  <c r="C48" s="1"/>
  <c r="D48" s="1"/>
  <c r="L48"/>
  <c r="N36" l="1"/>
  <c r="G53" s="1"/>
  <c r="E48"/>
  <c r="G48" l="1"/>
  <c r="J48" s="1"/>
  <c r="M48" l="1"/>
  <c r="N48"/>
</calcChain>
</file>

<file path=xl/sharedStrings.xml><?xml version="1.0" encoding="utf-8"?>
<sst xmlns="http://schemas.openxmlformats.org/spreadsheetml/2006/main" count="78" uniqueCount="51">
  <si>
    <t xml:space="preserve">        A</t>
  </si>
  <si>
    <t xml:space="preserve">         B</t>
  </si>
  <si>
    <t xml:space="preserve">            C</t>
  </si>
  <si>
    <t>E= A / RAC(A²+B²)</t>
  </si>
  <si>
    <t>F= B / RAC(A²+B²)</t>
  </si>
  <si>
    <t xml:space="preserve"> </t>
  </si>
  <si>
    <t>ARCSIN E en degré</t>
  </si>
  <si>
    <t>ARCSIN F en degré</t>
  </si>
  <si>
    <t>angle</t>
  </si>
  <si>
    <t>G=C/rac(A²+B²)</t>
  </si>
  <si>
    <t>ARC SIN G endegré</t>
  </si>
  <si>
    <t>LES SOLUTIONS DANS [ 0° ; 360°]</t>
  </si>
  <si>
    <t>premiere valeur de k</t>
  </si>
  <si>
    <t xml:space="preserve">les valeurs de k sont dans  </t>
  </si>
  <si>
    <t>R</t>
  </si>
  <si>
    <t xml:space="preserve">latitude  degré </t>
  </si>
  <si>
    <t>latitude radian</t>
  </si>
  <si>
    <t>azimut degré</t>
  </si>
  <si>
    <t>g</t>
  </si>
  <si>
    <t>azimut radian</t>
  </si>
  <si>
    <t>déclinaison degré</t>
  </si>
  <si>
    <t>déclinaison radian</t>
  </si>
  <si>
    <t>d</t>
  </si>
  <si>
    <t xml:space="preserve">f </t>
  </si>
  <si>
    <t>S</t>
  </si>
  <si>
    <t>T</t>
  </si>
  <si>
    <t xml:space="preserve">les valeurs de k sont dans </t>
  </si>
  <si>
    <t>angle horaire degré</t>
  </si>
  <si>
    <t>angle horaire radian</t>
  </si>
  <si>
    <t>sinus  hauteur</t>
  </si>
  <si>
    <t>hauteur degré</t>
  </si>
  <si>
    <t>cosinus hauteur</t>
  </si>
  <si>
    <t>SIN AZIMUT</t>
  </si>
  <si>
    <t>TAN AZIMUT</t>
  </si>
  <si>
    <t>Arc tan en radian (calculette)</t>
  </si>
  <si>
    <t>signe tan*sin</t>
  </si>
  <si>
    <t>Arc tan en degrés</t>
  </si>
  <si>
    <t>Arc tan + 180°</t>
  </si>
  <si>
    <t>AZIMUT</t>
  </si>
  <si>
    <t>°</t>
  </si>
  <si>
    <t xml:space="preserve">             H =</t>
  </si>
  <si>
    <t xml:space="preserve">                k =</t>
  </si>
  <si>
    <t xml:space="preserve">     radian</t>
  </si>
  <si>
    <t xml:space="preserve">                   ANGLE HORAIRE</t>
  </si>
  <si>
    <t xml:space="preserve">          POUR UN AZIMUT DE </t>
  </si>
  <si>
    <t xml:space="preserve">      degré</t>
  </si>
  <si>
    <t>LES DONNEES</t>
  </si>
  <si>
    <t xml:space="preserve"> Dans  [0°; 360°]</t>
  </si>
  <si>
    <t>TYPE 1</t>
  </si>
  <si>
    <t>TYPE 2</t>
  </si>
  <si>
    <t>Acosx + Bsinx =C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</si>
</sst>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00"/>
  </numFmts>
  <fonts count="3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sz val="11"/>
      <name val="Calibri"/>
      <family val="2"/>
      <scheme val="minor"/>
    </font>
    <font>
      <sz val="36"/>
      <color theme="0"/>
      <name val="Calibri"/>
      <family val="2"/>
      <scheme val="minor"/>
    </font>
    <font>
      <sz val="48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2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28"/>
      <color theme="0"/>
      <name val="Calibri"/>
      <family val="2"/>
      <scheme val="minor"/>
    </font>
    <font>
      <b/>
      <sz val="26"/>
      <color theme="0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20"/>
      <color rgb="FFFFFF00"/>
      <name val="Calibri"/>
      <family val="2"/>
      <scheme val="minor"/>
    </font>
    <font>
      <b/>
      <sz val="14"/>
      <name val="Calibri"/>
      <family val="2"/>
      <scheme val="minor"/>
    </font>
    <font>
      <sz val="2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4" borderId="0" xfId="0" applyFill="1"/>
    <xf numFmtId="0" fontId="3" fillId="4" borderId="1" xfId="0" applyFont="1" applyFill="1" applyBorder="1"/>
    <xf numFmtId="0" fontId="0" fillId="8" borderId="0" xfId="0" applyFill="1"/>
    <xf numFmtId="0" fontId="3" fillId="4" borderId="0" xfId="0" applyFont="1" applyFill="1" applyBorder="1"/>
    <xf numFmtId="0" fontId="0" fillId="0" borderId="0" xfId="0" applyBorder="1"/>
    <xf numFmtId="0" fontId="0" fillId="4" borderId="0" xfId="0" applyFill="1" applyBorder="1"/>
    <xf numFmtId="0" fontId="14" fillId="5" borderId="1" xfId="0" applyFont="1" applyFill="1" applyBorder="1"/>
    <xf numFmtId="0" fontId="15" fillId="2" borderId="1" xfId="0" applyFont="1" applyFill="1" applyBorder="1"/>
    <xf numFmtId="0" fontId="17" fillId="9" borderId="1" xfId="0" applyFont="1" applyFill="1" applyBorder="1"/>
    <xf numFmtId="0" fontId="0" fillId="0" borderId="1" xfId="0" applyBorder="1"/>
    <xf numFmtId="0" fontId="3" fillId="0" borderId="0" xfId="0" applyFont="1" applyBorder="1"/>
    <xf numFmtId="0" fontId="10" fillId="4" borderId="0" xfId="0" applyFont="1" applyFill="1" applyBorder="1"/>
    <xf numFmtId="0" fontId="3" fillId="8" borderId="0" xfId="0" applyFont="1" applyFill="1" applyBorder="1"/>
    <xf numFmtId="0" fontId="0" fillId="8" borderId="0" xfId="0" applyFill="1" applyBorder="1"/>
    <xf numFmtId="0" fontId="4" fillId="6" borderId="0" xfId="0" applyFont="1" applyFill="1" applyBorder="1"/>
    <xf numFmtId="0" fontId="3" fillId="6" borderId="0" xfId="0" applyFont="1" applyFill="1" applyBorder="1"/>
    <xf numFmtId="0" fontId="15" fillId="0" borderId="0" xfId="0" applyFont="1" applyBorder="1"/>
    <xf numFmtId="0" fontId="7" fillId="0" borderId="0" xfId="0" applyFont="1" applyBorder="1"/>
    <xf numFmtId="0" fontId="4" fillId="3" borderId="0" xfId="0" applyFont="1" applyFill="1" applyBorder="1"/>
    <xf numFmtId="0" fontId="3" fillId="3" borderId="0" xfId="0" applyFont="1" applyFill="1" applyBorder="1"/>
    <xf numFmtId="0" fontId="22" fillId="4" borderId="0" xfId="0" applyFont="1" applyFill="1" applyBorder="1"/>
    <xf numFmtId="0" fontId="6" fillId="8" borderId="0" xfId="0" applyFont="1" applyFill="1" applyBorder="1"/>
    <xf numFmtId="0" fontId="2" fillId="8" borderId="0" xfId="0" applyFont="1" applyFill="1" applyBorder="1"/>
    <xf numFmtId="0" fontId="1" fillId="4" borderId="0" xfId="0" applyFont="1" applyFill="1" applyBorder="1"/>
    <xf numFmtId="0" fontId="9" fillId="4" borderId="0" xfId="0" applyFont="1" applyFill="1" applyBorder="1"/>
    <xf numFmtId="0" fontId="9" fillId="8" borderId="0" xfId="0" applyFont="1" applyFill="1" applyBorder="1"/>
    <xf numFmtId="0" fontId="10" fillId="8" borderId="0" xfId="0" applyFont="1" applyFill="1" applyBorder="1"/>
    <xf numFmtId="0" fontId="13" fillId="7" borderId="0" xfId="0" applyFont="1" applyFill="1" applyBorder="1"/>
    <xf numFmtId="0" fontId="2" fillId="7" borderId="0" xfId="0" applyFont="1" applyFill="1" applyBorder="1"/>
    <xf numFmtId="0" fontId="11" fillId="7" borderId="0" xfId="0" applyFont="1" applyFill="1" applyBorder="1"/>
    <xf numFmtId="0" fontId="15" fillId="4" borderId="0" xfId="0" applyFont="1" applyFill="1" applyBorder="1"/>
    <xf numFmtId="0" fontId="7" fillId="4" borderId="0" xfId="0" applyFont="1" applyFill="1" applyBorder="1"/>
    <xf numFmtId="0" fontId="16" fillId="4" borderId="0" xfId="0" applyFont="1" applyFill="1" applyBorder="1"/>
    <xf numFmtId="0" fontId="16" fillId="0" borderId="0" xfId="0" applyFont="1" applyBorder="1"/>
    <xf numFmtId="0" fontId="14" fillId="12" borderId="0" xfId="0" applyFont="1" applyFill="1" applyBorder="1"/>
    <xf numFmtId="0" fontId="26" fillId="0" borderId="0" xfId="0" applyFont="1"/>
    <xf numFmtId="0" fontId="23" fillId="7" borderId="0" xfId="0" applyFont="1" applyFill="1" applyBorder="1"/>
    <xf numFmtId="0" fontId="16" fillId="4" borderId="1" xfId="0" applyFont="1" applyFill="1" applyBorder="1"/>
    <xf numFmtId="0" fontId="0" fillId="11" borderId="0" xfId="0" applyFill="1" applyBorder="1"/>
    <xf numFmtId="0" fontId="26" fillId="4" borderId="0" xfId="0" applyFont="1" applyFill="1" applyBorder="1"/>
    <xf numFmtId="0" fontId="25" fillId="11" borderId="0" xfId="0" applyFont="1" applyFill="1" applyBorder="1"/>
    <xf numFmtId="0" fontId="21" fillId="0" borderId="0" xfId="0" applyFont="1" applyBorder="1"/>
    <xf numFmtId="0" fontId="20" fillId="0" borderId="0" xfId="0" applyFont="1" applyBorder="1"/>
    <xf numFmtId="0" fontId="4" fillId="2" borderId="0" xfId="0" applyFont="1" applyFill="1" applyBorder="1"/>
    <xf numFmtId="0" fontId="4" fillId="0" borderId="0" xfId="0" applyFont="1" applyBorder="1"/>
    <xf numFmtId="0" fontId="5" fillId="10" borderId="0" xfId="0" applyFont="1" applyFill="1" applyBorder="1"/>
    <xf numFmtId="0" fontId="8" fillId="0" borderId="0" xfId="0" applyFont="1" applyBorder="1"/>
    <xf numFmtId="0" fontId="19" fillId="10" borderId="0" xfId="0" applyFont="1" applyFill="1" applyBorder="1"/>
    <xf numFmtId="0" fontId="18" fillId="2" borderId="0" xfId="0" applyFont="1" applyFill="1" applyBorder="1"/>
    <xf numFmtId="0" fontId="24" fillId="7" borderId="0" xfId="0" applyFont="1" applyFill="1" applyBorder="1"/>
    <xf numFmtId="0" fontId="12" fillId="7" borderId="0" xfId="0" applyFont="1" applyFill="1" applyBorder="1"/>
    <xf numFmtId="165" fontId="13" fillId="7" borderId="0" xfId="0" applyNumberFormat="1" applyFont="1" applyFill="1" applyBorder="1"/>
    <xf numFmtId="164" fontId="2" fillId="7" borderId="0" xfId="0" applyNumberFormat="1" applyFont="1" applyFill="1" applyBorder="1"/>
    <xf numFmtId="0" fontId="4" fillId="4" borderId="1" xfId="0" applyFont="1" applyFill="1" applyBorder="1"/>
    <xf numFmtId="0" fontId="27" fillId="13" borderId="1" xfId="0" applyFont="1" applyFill="1" applyBorder="1"/>
    <xf numFmtId="0" fontId="28" fillId="4" borderId="1" xfId="0" applyFont="1" applyFill="1" applyBorder="1"/>
    <xf numFmtId="0" fontId="29" fillId="9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54"/>
  <sheetViews>
    <sheetView tabSelected="1" zoomScale="60" zoomScaleNormal="60" workbookViewId="0">
      <selection activeCell="F9" sqref="F9"/>
    </sheetView>
  </sheetViews>
  <sheetFormatPr baseColWidth="10" defaultRowHeight="15"/>
  <cols>
    <col min="1" max="1" width="26.42578125" customWidth="1"/>
    <col min="2" max="2" width="32.85546875" customWidth="1"/>
    <col min="3" max="3" width="22.7109375" customWidth="1"/>
    <col min="4" max="4" width="19.140625" customWidth="1"/>
    <col min="5" max="5" width="31" customWidth="1"/>
    <col min="6" max="6" width="46.7109375" customWidth="1"/>
    <col min="7" max="7" width="36.7109375" customWidth="1"/>
    <col min="8" max="8" width="19.7109375" customWidth="1"/>
    <col min="9" max="9" width="18.140625" customWidth="1"/>
    <col min="10" max="10" width="30.140625" customWidth="1"/>
    <col min="11" max="11" width="22" customWidth="1"/>
    <col min="12" max="12" width="22.85546875" customWidth="1"/>
    <col min="13" max="13" width="9.5703125" customWidth="1"/>
    <col min="14" max="14" width="15" customWidth="1"/>
  </cols>
  <sheetData>
    <row r="1" spans="1:29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29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29">
      <c r="A3" s="1"/>
      <c r="B3" s="1"/>
      <c r="C3" s="1"/>
      <c r="D3" s="1"/>
      <c r="E3" s="1"/>
      <c r="F3" s="1"/>
      <c r="G3" s="39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9" ht="33.75">
      <c r="A4" s="1"/>
      <c r="B4" s="1"/>
      <c r="C4" s="1"/>
      <c r="D4" s="1"/>
      <c r="E4" s="1"/>
      <c r="F4" s="1"/>
      <c r="G4" s="41" t="s">
        <v>46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9">
      <c r="A5" s="1"/>
      <c r="B5" s="1"/>
      <c r="C5" s="1"/>
      <c r="D5" s="1"/>
      <c r="E5" s="1"/>
      <c r="F5" s="1"/>
      <c r="G5" s="39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9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29" ht="18.75">
      <c r="A7" s="4"/>
      <c r="B7" s="54" t="s">
        <v>23</v>
      </c>
      <c r="C7" s="2"/>
      <c r="D7" s="4"/>
      <c r="E7" s="4"/>
      <c r="F7" s="4"/>
      <c r="G7" s="56" t="s">
        <v>22</v>
      </c>
      <c r="H7" s="38"/>
      <c r="I7" s="4"/>
      <c r="J7" s="38" t="s">
        <v>18</v>
      </c>
      <c r="K7" s="38"/>
      <c r="L7" s="4"/>
      <c r="M7" s="6"/>
      <c r="N7" s="6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26.25">
      <c r="A8" s="4"/>
      <c r="B8" s="8" t="s">
        <v>15</v>
      </c>
      <c r="C8" s="8">
        <v>48</v>
      </c>
      <c r="D8" s="4"/>
      <c r="E8" s="4"/>
      <c r="F8" s="4"/>
      <c r="G8" s="7" t="s">
        <v>20</v>
      </c>
      <c r="H8" s="7">
        <v>23.44</v>
      </c>
      <c r="I8" s="4"/>
      <c r="J8" s="57" t="s">
        <v>17</v>
      </c>
      <c r="K8" s="9">
        <v>-60</v>
      </c>
      <c r="L8" s="4"/>
      <c r="M8" s="6"/>
      <c r="N8" s="6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26.25">
      <c r="A9" s="4"/>
      <c r="B9" s="8" t="s">
        <v>16</v>
      </c>
      <c r="C9" s="8">
        <f>(C8*PI())/180</f>
        <v>0.83775804095727813</v>
      </c>
      <c r="D9" s="4"/>
      <c r="E9" s="4"/>
      <c r="F9" s="4"/>
      <c r="G9" s="7" t="s">
        <v>21</v>
      </c>
      <c r="H9" s="7">
        <f>(H8*PI())/180</f>
        <v>0.40910517666747087</v>
      </c>
      <c r="I9" s="4"/>
      <c r="J9" s="9" t="s">
        <v>19</v>
      </c>
      <c r="K9" s="9">
        <f>(K8*PI())/180</f>
        <v>-1.0471975511965976</v>
      </c>
      <c r="L9" s="4"/>
      <c r="M9" s="6"/>
      <c r="N9" s="6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18.75">
      <c r="A10" s="4"/>
      <c r="B10" s="33"/>
      <c r="C10" s="33"/>
      <c r="D10" s="33"/>
      <c r="E10" s="33"/>
      <c r="F10" s="33"/>
      <c r="G10" s="34"/>
      <c r="H10" s="33"/>
      <c r="I10" s="33"/>
      <c r="J10" s="34"/>
      <c r="K10" s="34"/>
      <c r="L10" s="33"/>
      <c r="M10" s="6"/>
      <c r="N10" s="6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ht="18.75">
      <c r="A11" s="4"/>
      <c r="B11" s="56" t="s">
        <v>14</v>
      </c>
      <c r="C11" s="33"/>
      <c r="D11" s="33"/>
      <c r="E11" s="33"/>
      <c r="F11" s="33"/>
      <c r="G11" s="56" t="s">
        <v>24</v>
      </c>
      <c r="H11" s="33"/>
      <c r="I11" s="33"/>
      <c r="J11" s="56" t="s">
        <v>25</v>
      </c>
      <c r="K11" s="33"/>
      <c r="L11" s="33"/>
      <c r="M11" s="6"/>
      <c r="N11" s="6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18.75">
      <c r="A12" s="4"/>
      <c r="B12" s="56">
        <f>SIN(C9)</f>
        <v>0.74314482547739413</v>
      </c>
      <c r="C12" s="33"/>
      <c r="D12" s="33"/>
      <c r="E12" s="33"/>
      <c r="F12" s="33"/>
      <c r="G12" s="56">
        <f>-1/TAN(K9)</f>
        <v>0.57735026918962595</v>
      </c>
      <c r="H12" s="33"/>
      <c r="I12" s="33"/>
      <c r="J12" s="56">
        <f>COS(C9)*TAN(H9)</f>
        <v>0.29011345722038323</v>
      </c>
      <c r="K12" s="33"/>
      <c r="L12" s="33"/>
      <c r="M12" s="6"/>
      <c r="N12" s="6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18.75">
      <c r="A13" s="4"/>
      <c r="B13" s="33"/>
      <c r="C13" s="33"/>
      <c r="D13" s="33"/>
      <c r="E13" s="33"/>
      <c r="F13" s="33"/>
      <c r="G13" s="33"/>
      <c r="H13" s="33"/>
      <c r="I13" s="33"/>
      <c r="J13" s="33" t="s">
        <v>5</v>
      </c>
      <c r="K13" s="33" t="s">
        <v>5</v>
      </c>
      <c r="L13" s="33"/>
      <c r="M13" s="6"/>
      <c r="N13" s="6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>
      <c r="A15" s="6"/>
      <c r="B15" s="6"/>
      <c r="C15" s="6"/>
      <c r="D15" s="6"/>
      <c r="E15" s="6"/>
      <c r="F15" s="6"/>
      <c r="G15" s="39"/>
      <c r="H15" s="6"/>
      <c r="I15" s="6"/>
      <c r="J15" s="6"/>
      <c r="K15" s="6"/>
      <c r="L15" s="6"/>
      <c r="M15" s="6"/>
      <c r="N15" s="6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ht="36">
      <c r="A16" s="6"/>
      <c r="B16" s="6"/>
      <c r="C16" s="6"/>
      <c r="D16" s="6"/>
      <c r="E16" s="40" t="s">
        <v>5</v>
      </c>
      <c r="F16" s="40"/>
      <c r="G16" s="41" t="s">
        <v>50</v>
      </c>
      <c r="H16" s="6"/>
      <c r="I16" s="6"/>
      <c r="J16" s="6"/>
      <c r="K16" s="6"/>
      <c r="L16" s="6"/>
      <c r="M16" s="6"/>
      <c r="N16" s="6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68">
      <c r="A17" s="6"/>
      <c r="B17" s="6"/>
      <c r="C17" s="6"/>
      <c r="D17" s="6"/>
      <c r="E17" s="6"/>
      <c r="F17" s="6"/>
      <c r="G17" s="39"/>
      <c r="H17" s="6"/>
      <c r="I17" s="6"/>
      <c r="J17" s="6"/>
      <c r="K17" s="6"/>
      <c r="L17" s="6"/>
      <c r="M17" s="6"/>
      <c r="N17" s="6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68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68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68" ht="18.75">
      <c r="A20" s="4"/>
      <c r="B20" s="4"/>
      <c r="C20" s="4"/>
      <c r="D20" s="4"/>
      <c r="E20" s="6"/>
      <c r="F20" s="4"/>
      <c r="G20" s="4"/>
      <c r="H20" s="4"/>
      <c r="I20" s="4"/>
      <c r="J20" s="4"/>
      <c r="K20" s="4"/>
      <c r="L20" s="4"/>
      <c r="M20" s="12"/>
      <c r="N20" s="6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68" ht="26.25">
      <c r="A21" s="31" t="s">
        <v>0</v>
      </c>
      <c r="B21" s="31" t="s">
        <v>1</v>
      </c>
      <c r="C21" s="31" t="s">
        <v>2</v>
      </c>
      <c r="D21" s="4"/>
      <c r="E21" s="6"/>
      <c r="F21" s="1"/>
      <c r="G21" s="4" t="s">
        <v>3</v>
      </c>
      <c r="H21" s="4" t="s">
        <v>4</v>
      </c>
      <c r="I21" s="4" t="s">
        <v>9</v>
      </c>
      <c r="J21" s="4" t="s">
        <v>10</v>
      </c>
      <c r="K21" s="4" t="s">
        <v>6</v>
      </c>
      <c r="L21" s="4" t="s">
        <v>7</v>
      </c>
      <c r="M21" s="12" t="s">
        <v>8</v>
      </c>
      <c r="N21" s="6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68" ht="26.25">
      <c r="A22" s="31">
        <f>B12</f>
        <v>0.74314482547739413</v>
      </c>
      <c r="B22" s="31">
        <f>G12</f>
        <v>0.57735026918962595</v>
      </c>
      <c r="C22" s="31">
        <f>J12</f>
        <v>0.29011345722038323</v>
      </c>
      <c r="D22" s="4"/>
      <c r="E22" s="55" t="str">
        <f>IF(C22^2&lt;=A22^2+B22^2,"solution","pas de solution")</f>
        <v>solution</v>
      </c>
      <c r="F22" s="1"/>
      <c r="G22" s="4">
        <f>A22/SQRT(A22^2+B22^2)</f>
        <v>0.78968747758717195</v>
      </c>
      <c r="H22" s="4">
        <f>B22/SQRT(A22^2+B22^2)</f>
        <v>0.61350932164231198</v>
      </c>
      <c r="I22" s="4">
        <f>C22/SQRT(A22^2 +B22^2)</f>
        <v>0.30828306460895533</v>
      </c>
      <c r="J22" s="4">
        <f>(ASIN(I22)*180)/PI()</f>
        <v>17.955790417423206</v>
      </c>
      <c r="K22" s="4">
        <f>(ASIN(G22)*180)/PI()</f>
        <v>52.156315376409552</v>
      </c>
      <c r="L22" s="4">
        <f>(ACOS(H22)*180)/PI()</f>
        <v>52.156315376409552</v>
      </c>
      <c r="M22" s="12">
        <f>IF(G22*H22&gt;0,K22,180 -K22)</f>
        <v>52.156315376409552</v>
      </c>
      <c r="N22" s="6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68" ht="18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12"/>
      <c r="N23" s="6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68" ht="18.75">
      <c r="A24" s="4"/>
      <c r="B24" s="4"/>
      <c r="C24" s="4"/>
      <c r="D24" s="4"/>
      <c r="E24" s="4"/>
      <c r="F24" s="4"/>
      <c r="G24" s="39"/>
      <c r="H24" s="4"/>
      <c r="I24" s="4"/>
      <c r="J24" s="4"/>
      <c r="K24" s="4"/>
      <c r="L24" s="4"/>
      <c r="M24" s="6"/>
      <c r="N24" s="6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68" ht="33.75">
      <c r="A25" s="4"/>
      <c r="B25" s="4"/>
      <c r="C25" s="4"/>
      <c r="D25" s="4"/>
      <c r="E25" s="4"/>
      <c r="F25" s="4"/>
      <c r="G25" s="41" t="s">
        <v>47</v>
      </c>
      <c r="H25" s="4"/>
      <c r="I25" s="4"/>
      <c r="J25" s="4"/>
      <c r="K25" s="4"/>
      <c r="L25" s="4"/>
      <c r="M25" s="6"/>
      <c r="N25" s="6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68" ht="18.75">
      <c r="A26" s="4"/>
      <c r="B26" s="4"/>
      <c r="C26" s="4"/>
      <c r="D26" s="4"/>
      <c r="E26" s="4"/>
      <c r="F26" s="4"/>
      <c r="G26" s="39"/>
      <c r="H26" s="4"/>
      <c r="I26" s="4"/>
      <c r="J26" s="4"/>
      <c r="K26" s="4"/>
      <c r="L26" s="4"/>
      <c r="M26" s="6"/>
      <c r="N26" s="6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68" ht="18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6"/>
      <c r="N27" s="6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68" s="3" customFormat="1" ht="18.7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4"/>
      <c r="N28" s="14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</row>
    <row r="29" spans="1:68" ht="18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6"/>
      <c r="N29" s="6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68" ht="26.25">
      <c r="A30" s="4"/>
      <c r="B30" s="35" t="s">
        <v>48</v>
      </c>
      <c r="C30" s="4"/>
      <c r="D30" s="4"/>
      <c r="E30" s="15" t="s">
        <v>13</v>
      </c>
      <c r="F30" s="15"/>
      <c r="G30" s="16">
        <f>-(J22-M22)/360</f>
        <v>9.5001458219406532E-2</v>
      </c>
      <c r="H30" s="16">
        <f>(360-(J22-M22))/360</f>
        <v>1.0950014582194065</v>
      </c>
      <c r="I30" s="4"/>
      <c r="J30" s="4"/>
      <c r="K30" s="4"/>
      <c r="L30" s="4"/>
      <c r="M30" s="6"/>
      <c r="N30" s="6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68" ht="26.25">
      <c r="A31" s="4"/>
      <c r="B31" s="17" t="s">
        <v>11</v>
      </c>
      <c r="C31" s="18"/>
      <c r="D31" s="11"/>
      <c r="E31" s="19" t="s">
        <v>12</v>
      </c>
      <c r="F31" s="19"/>
      <c r="G31" s="20">
        <f>IF(INT(G30)=G30,G30,INT(G30)+1)</f>
        <v>1</v>
      </c>
      <c r="H31" s="4"/>
      <c r="I31" s="4"/>
      <c r="J31" s="4"/>
      <c r="K31" s="4"/>
      <c r="L31" s="4"/>
      <c r="M31" s="6"/>
      <c r="N31" s="6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68" ht="26.25">
      <c r="A32" s="4"/>
      <c r="B32" s="31" t="s">
        <v>5</v>
      </c>
      <c r="C32" s="32"/>
      <c r="D32" s="4"/>
      <c r="E32" s="19"/>
      <c r="F32" s="19"/>
      <c r="G32" s="20"/>
      <c r="H32" s="4"/>
      <c r="I32" s="4"/>
      <c r="J32" s="4"/>
      <c r="K32" s="4"/>
      <c r="L32" s="4"/>
      <c r="M32" s="6"/>
      <c r="N32" s="6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68" ht="23.25">
      <c r="A33" s="4"/>
      <c r="B33" s="4" t="s">
        <v>5</v>
      </c>
      <c r="C33" s="21" t="s">
        <v>45</v>
      </c>
      <c r="D33" s="21" t="s">
        <v>42</v>
      </c>
      <c r="E33" s="4"/>
      <c r="F33" s="4"/>
      <c r="G33" s="4"/>
      <c r="H33" s="4"/>
      <c r="I33" s="4"/>
      <c r="J33" s="4"/>
      <c r="K33" s="4"/>
      <c r="L33" s="4"/>
      <c r="M33" s="6"/>
      <c r="N33" s="6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68" ht="28.5">
      <c r="A34" s="42" t="s">
        <v>41</v>
      </c>
      <c r="B34" s="43">
        <f>G31</f>
        <v>1</v>
      </c>
      <c r="C34" s="44">
        <f>J22-M22+G31*360</f>
        <v>325.79947504101364</v>
      </c>
      <c r="D34" s="44">
        <f>(C34*PI())/180</f>
        <v>5.686273540734776</v>
      </c>
      <c r="E34" s="4"/>
      <c r="F34" s="4"/>
      <c r="G34" s="6"/>
      <c r="H34" s="6"/>
      <c r="I34" s="6"/>
      <c r="J34" s="4"/>
      <c r="K34" s="4"/>
      <c r="L34" s="4"/>
      <c r="M34" s="6"/>
      <c r="N34" s="6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68" s="10" customFormat="1" ht="18.75">
      <c r="A35" s="45" t="s">
        <v>27</v>
      </c>
      <c r="B35" s="11" t="s">
        <v>28</v>
      </c>
      <c r="C35" s="11" t="s">
        <v>29</v>
      </c>
      <c r="D35" s="11" t="s">
        <v>30</v>
      </c>
      <c r="E35" s="11" t="s">
        <v>31</v>
      </c>
      <c r="F35" s="11"/>
      <c r="G35" s="11" t="s">
        <v>32</v>
      </c>
      <c r="H35" s="4" t="s">
        <v>33</v>
      </c>
      <c r="I35" s="11" t="s">
        <v>34</v>
      </c>
      <c r="J35" s="11" t="s">
        <v>35</v>
      </c>
      <c r="K35" s="11" t="s">
        <v>36</v>
      </c>
      <c r="L35" s="11" t="s">
        <v>37</v>
      </c>
      <c r="M35" s="5" t="s">
        <v>5</v>
      </c>
      <c r="N35" s="46" t="s">
        <v>38</v>
      </c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</row>
    <row r="36" spans="1:68" s="10" customFormat="1" ht="18.75">
      <c r="A36" s="44">
        <f>C34</f>
        <v>325.79947504101364</v>
      </c>
      <c r="B36" s="11">
        <f t="shared" ref="B36" si="0">(A36*PI())/180</f>
        <v>5.686273540734776</v>
      </c>
      <c r="C36" s="11">
        <f>SIN(H9)*SIN(C9)+COS(C9)*COS(H9)*COS(C34)</f>
        <v>0.66451853634711644</v>
      </c>
      <c r="D36" s="11">
        <f>(ASIN(C36)*180)/PI()</f>
        <v>41.645399411346112</v>
      </c>
      <c r="E36" s="11">
        <f t="shared" ref="E36" si="1">SQRT(1-C36^2)</f>
        <v>0.74727178111520176</v>
      </c>
      <c r="F36" s="11"/>
      <c r="G36" s="11">
        <f>(COS(H9)*SIN(C34))/E36</f>
        <v>-0.98137899785055016</v>
      </c>
      <c r="H36" s="4">
        <f>TAN(K9)</f>
        <v>-1.7320508075688767</v>
      </c>
      <c r="I36" s="11">
        <f>ATAN(H36)</f>
        <v>-1.0471975511965976</v>
      </c>
      <c r="J36" s="11">
        <f t="shared" ref="J36" si="2">SIGN(H36)*SIGN(G36)</f>
        <v>1</v>
      </c>
      <c r="K36" s="11">
        <f t="shared" ref="K36" si="3">(I36*180)/PI()</f>
        <v>-59.999999999999993</v>
      </c>
      <c r="L36" s="11">
        <f>K36+180</f>
        <v>120</v>
      </c>
      <c r="M36" s="5">
        <f t="shared" ref="M36" si="4">IF(J36&gt;0,K36,L36)</f>
        <v>-59.999999999999993</v>
      </c>
      <c r="N36" s="46">
        <f>IF(J36&lt;0,L36,K36)</f>
        <v>-59.999999999999993</v>
      </c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</row>
    <row r="37" spans="1:68" ht="18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6"/>
      <c r="N37" s="6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68" ht="18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6"/>
      <c r="N38" s="6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68" s="3" customFormat="1" ht="18.75">
      <c r="A39" s="13"/>
      <c r="B39" s="13"/>
      <c r="C39" s="13"/>
      <c r="D39" s="13"/>
      <c r="E39" s="13"/>
      <c r="F39" s="13"/>
      <c r="G39" s="22"/>
      <c r="H39" s="23"/>
      <c r="I39" s="13"/>
      <c r="J39" s="13"/>
      <c r="K39" s="13"/>
      <c r="L39" s="13"/>
      <c r="M39" s="14"/>
      <c r="N39" s="14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</row>
    <row r="40" spans="1:68" ht="18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6"/>
      <c r="N40" s="6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68" ht="26.25">
      <c r="A41" s="4"/>
      <c r="B41" s="35" t="s">
        <v>49</v>
      </c>
      <c r="C41" s="4"/>
      <c r="D41" s="4"/>
      <c r="E41" s="15" t="s">
        <v>26</v>
      </c>
      <c r="F41" s="15"/>
      <c r="G41" s="16">
        <f>(-180+J22+M22)/360</f>
        <v>-0.30524415057268678</v>
      </c>
      <c r="H41" s="16">
        <f>(180+J22+M22)/360</f>
        <v>0.69475584942731328</v>
      </c>
      <c r="I41" s="4"/>
      <c r="J41" s="4"/>
      <c r="K41" s="4"/>
      <c r="L41" s="4"/>
      <c r="M41" s="6"/>
      <c r="N41" s="6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68" ht="26.25">
      <c r="A42" s="11"/>
      <c r="B42" s="17" t="s">
        <v>11</v>
      </c>
      <c r="C42" s="18"/>
      <c r="D42" s="11"/>
      <c r="E42" s="19" t="s">
        <v>12</v>
      </c>
      <c r="F42" s="19"/>
      <c r="G42" s="20">
        <f>IF(INT(G41)=G41,G41,INT(G41)+1)</f>
        <v>0</v>
      </c>
      <c r="H42" s="4"/>
      <c r="I42" s="4"/>
      <c r="J42" s="4"/>
      <c r="K42" s="4"/>
      <c r="L42" s="4"/>
      <c r="M42" s="6"/>
      <c r="N42" s="6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68" ht="26.25">
      <c r="A43" s="4"/>
      <c r="B43" s="31"/>
      <c r="C43" s="32"/>
      <c r="D43" s="4"/>
      <c r="E43" s="19"/>
      <c r="F43" s="19"/>
      <c r="G43" s="20"/>
      <c r="H43" s="4"/>
      <c r="I43" s="4"/>
      <c r="J43" s="4"/>
      <c r="K43" s="4"/>
      <c r="L43" s="4"/>
      <c r="M43" s="6"/>
      <c r="N43" s="6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68" ht="23.25">
      <c r="A44" s="4"/>
      <c r="B44" s="4" t="s">
        <v>5</v>
      </c>
      <c r="C44" s="21" t="s">
        <v>45</v>
      </c>
      <c r="D44" s="21" t="s">
        <v>42</v>
      </c>
      <c r="E44" s="4"/>
      <c r="F44" s="4"/>
      <c r="G44" s="6"/>
      <c r="H44" s="6"/>
      <c r="I44" s="6"/>
      <c r="J44" s="6"/>
      <c r="K44" s="6"/>
      <c r="L44" s="6"/>
      <c r="M44" s="6"/>
      <c r="N44" s="6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68" ht="28.5">
      <c r="A45" s="42" t="s">
        <v>41</v>
      </c>
      <c r="B45" s="43">
        <f>G42</f>
        <v>0</v>
      </c>
      <c r="C45" s="44">
        <f xml:space="preserve"> 180- (J22+M22) +G42*360</f>
        <v>109.88789420616725</v>
      </c>
      <c r="D45" s="44">
        <f>(C45*PI())/180</f>
        <v>1.917905561980819</v>
      </c>
      <c r="E45" s="4"/>
      <c r="F45" s="4"/>
      <c r="G45" s="6"/>
      <c r="H45" s="6"/>
      <c r="I45" s="6"/>
      <c r="J45" s="6"/>
      <c r="K45" s="6"/>
      <c r="L45" s="6"/>
      <c r="M45" s="6"/>
      <c r="N45" s="6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68" ht="18.75">
      <c r="A46" s="4"/>
      <c r="B46" s="6"/>
      <c r="C46" s="24"/>
      <c r="D46" s="24"/>
      <c r="E46" s="4"/>
      <c r="F46" s="4"/>
      <c r="G46" s="6"/>
      <c r="H46" s="6"/>
      <c r="I46" s="6"/>
      <c r="J46" s="6"/>
      <c r="K46" s="6"/>
      <c r="L46" s="5"/>
      <c r="M46" s="5"/>
      <c r="N46" s="5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68" s="10" customFormat="1" ht="21">
      <c r="A47" s="45" t="s">
        <v>27</v>
      </c>
      <c r="B47" s="47" t="s">
        <v>28</v>
      </c>
      <c r="C47" s="47" t="s">
        <v>29</v>
      </c>
      <c r="D47" s="47" t="s">
        <v>30</v>
      </c>
      <c r="E47" s="47" t="s">
        <v>31</v>
      </c>
      <c r="F47" s="47"/>
      <c r="G47" s="47" t="s">
        <v>32</v>
      </c>
      <c r="H47" s="47" t="s">
        <v>33</v>
      </c>
      <c r="I47" s="47" t="s">
        <v>34</v>
      </c>
      <c r="J47" s="47" t="s">
        <v>35</v>
      </c>
      <c r="K47" s="47" t="s">
        <v>36</v>
      </c>
      <c r="L47" s="47" t="s">
        <v>37</v>
      </c>
      <c r="M47" s="47" t="s">
        <v>5</v>
      </c>
      <c r="N47" s="48" t="s">
        <v>38</v>
      </c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</row>
    <row r="48" spans="1:68" s="10" customFormat="1" ht="21">
      <c r="A48" s="49">
        <f>C45</f>
        <v>109.88789420616725</v>
      </c>
      <c r="B48" s="47">
        <f t="shared" ref="B48" si="5">(A48*PI())/180</f>
        <v>1.917905561980819</v>
      </c>
      <c r="C48" s="47">
        <f xml:space="preserve"> SIN(H9)*SIN(C9)+COS(H9)*COS(C9)*COS(D45)</f>
        <v>8.6773338812703715E-2</v>
      </c>
      <c r="D48" s="47">
        <f>(ASIN(C48)*180)/PI()</f>
        <v>4.9780065440805368</v>
      </c>
      <c r="E48" s="47">
        <f t="shared" ref="E48" si="6">SQRT(1-C48^2)</f>
        <v>0.99622808014595521</v>
      </c>
      <c r="F48" s="47"/>
      <c r="G48" s="47">
        <f>(COS(H9)*SIN(D45))/E48</f>
        <v>0.8660254037844386</v>
      </c>
      <c r="H48" s="47">
        <f>TAN(K9)</f>
        <v>-1.7320508075688767</v>
      </c>
      <c r="I48" s="47">
        <f>ATAN(H48)</f>
        <v>-1.0471975511965976</v>
      </c>
      <c r="J48" s="47">
        <f t="shared" ref="J48" si="7">SIGN(H48)*SIGN(G48)</f>
        <v>-1</v>
      </c>
      <c r="K48" s="47">
        <f t="shared" ref="K48" si="8">(I48*180)/PI()</f>
        <v>-59.999999999999993</v>
      </c>
      <c r="L48" s="47">
        <f>K48+180</f>
        <v>120</v>
      </c>
      <c r="M48" s="47">
        <f t="shared" ref="M48" si="9">IF(J48&gt;0,K48,L48)</f>
        <v>120</v>
      </c>
      <c r="N48" s="48">
        <f>IF(J48&lt;0,L48,K48)</f>
        <v>120</v>
      </c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</row>
    <row r="49" spans="1:68" ht="21">
      <c r="A49" s="25"/>
      <c r="B49" s="25"/>
      <c r="C49" s="25"/>
      <c r="D49" s="25"/>
      <c r="E49" s="25"/>
      <c r="F49" s="25"/>
      <c r="G49" s="25"/>
      <c r="H49" s="12"/>
      <c r="I49" s="12"/>
      <c r="J49" s="12"/>
      <c r="K49" s="25"/>
      <c r="L49" s="25"/>
      <c r="M49" s="25"/>
      <c r="N49" s="25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68" s="3" customFormat="1" ht="21">
      <c r="A50" s="26"/>
      <c r="B50" s="26"/>
      <c r="C50" s="26"/>
      <c r="D50" s="26"/>
      <c r="E50" s="26"/>
      <c r="F50" s="26"/>
      <c r="G50" s="26"/>
      <c r="H50" s="27"/>
      <c r="I50" s="27"/>
      <c r="J50" s="27"/>
      <c r="K50" s="26"/>
      <c r="L50" s="26"/>
      <c r="M50" s="26"/>
      <c r="N50" s="26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</row>
    <row r="51" spans="1:68" ht="61.5">
      <c r="A51" s="25"/>
      <c r="B51" s="25"/>
      <c r="C51" s="25"/>
      <c r="D51" s="25"/>
      <c r="E51" s="50" t="s">
        <v>44</v>
      </c>
      <c r="F51" s="50"/>
      <c r="G51" s="50"/>
      <c r="H51" s="30">
        <f>K8</f>
        <v>-60</v>
      </c>
      <c r="I51" s="51" t="s">
        <v>39</v>
      </c>
      <c r="J51" s="6"/>
      <c r="K51" s="25"/>
      <c r="L51" s="25"/>
      <c r="M51" s="25"/>
      <c r="N51" s="25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68" ht="46.5">
      <c r="A52" s="12"/>
      <c r="B52" s="12"/>
      <c r="C52" s="12"/>
      <c r="D52" s="12"/>
      <c r="E52" s="37" t="s">
        <v>43</v>
      </c>
      <c r="F52" s="37"/>
      <c r="G52" s="29"/>
      <c r="H52" s="28"/>
      <c r="I52" s="30" t="s">
        <v>5</v>
      </c>
      <c r="J52" s="6"/>
      <c r="K52" s="12"/>
      <c r="L52" s="12"/>
      <c r="M52" s="12"/>
      <c r="N52" s="12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68" ht="61.5">
      <c r="A53" s="12"/>
      <c r="B53" s="12"/>
      <c r="C53" s="12"/>
      <c r="D53" s="12"/>
      <c r="E53" s="30" t="s">
        <v>40</v>
      </c>
      <c r="F53" s="30"/>
      <c r="G53" s="52">
        <f>IF(N36=K8,C34,C45)</f>
        <v>325.79947504101364</v>
      </c>
      <c r="H53" s="51" t="s">
        <v>39</v>
      </c>
      <c r="I53" s="53" t="s">
        <v>5</v>
      </c>
      <c r="J53" s="6"/>
      <c r="K53" s="12"/>
      <c r="L53" s="12"/>
      <c r="M53" s="12"/>
      <c r="N53" s="12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68" s="36" customFormat="1" ht="36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 Crespil</dc:creator>
  <cp:lastModifiedBy>M. Crespil</cp:lastModifiedBy>
  <dcterms:created xsi:type="dcterms:W3CDTF">2018-12-20T05:46:24Z</dcterms:created>
  <dcterms:modified xsi:type="dcterms:W3CDTF">2018-12-26T21:31:05Z</dcterms:modified>
</cp:coreProperties>
</file>